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0"/>
  </bookViews>
  <sheets>
    <sheet name="bujeampop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BArmine</author>
  </authors>
  <commentList>
    <comment ref="A4" authorId="0">
      <text>
        <r>
          <rPr>
            <b/>
            <sz val="8"/>
            <rFont val="Tahoma"/>
            <family val="0"/>
          </rPr>
          <t>BArmine:</t>
        </r>
        <r>
          <rPr>
            <sz val="8"/>
            <rFont val="Tahoma"/>
            <family val="0"/>
          </rPr>
          <t xml:space="preserve">
</t>
        </r>
        <r>
          <rPr>
            <sz val="10"/>
            <rFont val="Arial Armenian"/>
            <family val="2"/>
          </rPr>
          <t xml:space="preserve">ä³ßïáÝ³Ï³Ý ï»Õ»Ï³·Çñ N 4(1)  26.01.09Ã.  Ð³í»Éí³Í 5 ¿ç 2101 </t>
        </r>
      </text>
    </comment>
  </commentList>
</comments>
</file>

<file path=xl/sharedStrings.xml><?xml version="1.0" encoding="utf-8"?>
<sst xmlns="http://schemas.openxmlformats.org/spreadsheetml/2006/main" count="110" uniqueCount="90">
  <si>
    <t xml:space="preserve"> 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</si>
  <si>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</si>
  <si>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</si>
  <si>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</si>
  <si>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</si>
  <si>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</si>
  <si>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</si>
  <si>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</si>
  <si>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</si>
  <si>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</si>
  <si>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</si>
  <si>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</si>
  <si>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</si>
  <si>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</si>
  <si>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Տեղեկանք</t>
  </si>
  <si>
    <t>(հազ. դրամ)</t>
  </si>
  <si>
    <t>ԴՐԱՄԱՇՆՈՐՀԸ</t>
  </si>
  <si>
    <t xml:space="preserve"> 1-ին եռ. </t>
  </si>
  <si>
    <t xml:space="preserve"> 2-րդ եռ. </t>
  </si>
  <si>
    <t xml:space="preserve"> 3-րդ եռ. </t>
  </si>
  <si>
    <t xml:space="preserve"> 4-րդ եռ. </t>
  </si>
  <si>
    <t>Նախատեսված</t>
  </si>
  <si>
    <t>Ճշտված</t>
  </si>
  <si>
    <t>Փաստացի</t>
  </si>
  <si>
    <t>ՊԱՇՏՈՆԱԿԱՆ ՏՐԱՆՍՖԵՐՏՆԵՐ ԸՆԴԱՄԵՆԸ</t>
  </si>
  <si>
    <t>Ընդամենը չկապակցված տրանսֆերտներ, այդ թվում`</t>
  </si>
  <si>
    <t>1</t>
  </si>
  <si>
    <t>2</t>
  </si>
  <si>
    <t>Ընդամենը կապակցված տրանսֆերտներ, այդ թվում`</t>
  </si>
  <si>
    <t>4</t>
  </si>
  <si>
    <t>Եվրոպական միության հարևանության ներդրումային ծրագրի աջակցությամբ իրականացվող Երևանի մետրոպոլիտենի վերակառուցման երկրորդ դրամաշնորհային ծրագիր  (Երևան համայնքի ղեկավարին պետության կողմից պատվիրակված լիազորություն)</t>
  </si>
  <si>
    <t xml:space="preserve">Գերմանիայի զարգացման վարկերի բանկի աջակցությամբ իրականացվող ՀՀ Շիրակի, ՀՀ Լոռու և ՀՀ Արմավիրի մարզերի ջրամատակարարման և ջրահեռացման համակարգի մասնավոր կառավարման հայեցակարգերի ներդրման դրամաշնորհային ծրագիր </t>
  </si>
  <si>
    <t xml:space="preserve">Վերակառուցման և զարգացման եվրոպական բանկի աջակցությամբ իրականացվող Հայաստանի փոքր համայնքների ջրային ծրագրի դրամաշնորհային ծրագիր </t>
  </si>
  <si>
    <t>17</t>
  </si>
  <si>
    <t>18</t>
  </si>
  <si>
    <t>19</t>
  </si>
  <si>
    <t>20</t>
  </si>
  <si>
    <t>21</t>
  </si>
  <si>
    <t>22</t>
  </si>
  <si>
    <t>Համաշխարհային բանկի աջակցությամբ իրականացվող Էներգախնայողության դրամաշնորհային ծրագիր</t>
  </si>
  <si>
    <t>23</t>
  </si>
  <si>
    <t>24</t>
  </si>
  <si>
    <t>25</t>
  </si>
  <si>
    <t>26</t>
  </si>
  <si>
    <t>27</t>
  </si>
  <si>
    <t>29</t>
  </si>
  <si>
    <t xml:space="preserve"> ԱՄՆ հիվանդությունների կանխարգելման և վերահսկման կենտրոնի կողմից իրանակացվող Սեզոնային գրիպի համաճարակաբանական ցանցի հիմնման և արձագանքման դրամաշնորհային ծրագիր  </t>
  </si>
  <si>
    <t xml:space="preserve">Համաշխարհային բանկի աջակցությամբ իրականացվող Սննդի անվտանգության կարողությունների զարգացման դրամաշնորհային ծրագիր </t>
  </si>
  <si>
    <t>Աջակցություն Հայաստանի Հանրապետության Կառավարությանը` ուղղված ԵՀՔ գործողությունների ծրագրի իրականացմանը և ապագա Ասոցիացման համաձայնագրի գծով նախապատրաստական աշխատանքներին(2010թ.)</t>
  </si>
  <si>
    <t>Աջակցություն Հայաստանի Հանրապետության Կառավարությանը` ուղղված ԵՀՔ գործողությունների ծրագրի իրականացմանը և ապագա Ասոցիացման համաձայնագրի գծով նախապատրաստական աշխատանքներին` փուլ 2-րդ   (2011թ.)</t>
  </si>
  <si>
    <t>Եվրոպական միության &lt;&lt;Հարևանության ներդրումային գործիքի&gt;&gt; աջակցությամբ իրականացվող ՀՀ պետական սահմանի &lt;&lt;Բագրատաշեն&gt;&gt;, &lt;&lt;Բավրա&gt;&gt; և &lt;&lt;Գոգավան&gt;&gt; անցման կետերի արդիականացման դրամաշնորհային ծրագիր</t>
  </si>
  <si>
    <t>Համաշխարհային բանկի աջակցությամբ իրականացվող ՀՀ ֆինանսների նախարարության կարողությունների զարգացման դրամաշնորհային ծրագիր</t>
  </si>
  <si>
    <t>Համաշխարհային բանկի աջակցությամբ իրականացվող Հայաստանի կառավարության կարգավորող բարեփոխումների գրասենյակի կարողությունների զարգացման դրամաշնորհային ծրագիր</t>
  </si>
  <si>
    <t>Համաշխարհային բանկի աջակցությամբ իրականացվող Հայաստանի հանրային ֆինանսական կառավարման հզորացման դրամաշնորհային ծրագիր</t>
  </si>
  <si>
    <t>Համաշխարհային բանկի աջակցությամբ իրականացվող Կենսաթոշակների մասին հանրային իրազեկման և գրագիտության դրամաշնորհային ծրագիր</t>
  </si>
  <si>
    <t>Համաշխարհային բանկի աջակցությամբ իրականացվող քաղաքաշինական թույլտվությունների էլեկտրոնային մշակման և մեկ պատուհանից տրամադրման ծրագրի համար ԻԶՀ դրամաշնորհային ծրագիր</t>
  </si>
  <si>
    <t>Գյուղատնտեսության զարգացման միջազգային հիմնադրամի աջակցությամբ իրականացվող գյուղական կարողությունների ստեղծում դրամաշնորհային ծրագիր</t>
  </si>
  <si>
    <t>Գերմանիայի զարգացման վարկերի բանկի աջակցությամբ  իրականացվող Հայաստանի Հանրապետության ջրային ոլորտի ուսումնասիրության դրամաշնորհային ծրագիր</t>
  </si>
  <si>
    <t>Գերմանիայի զարգացման վարկերի բանկի աջակցությամբ իրականացվող ՀՀ Շիրակի (Գյումրի) մարզի ջրամատակարարման և ջրահեռացման համակարգերի վերականգնման դրամաշնորհային ծրագիր</t>
  </si>
  <si>
    <t>Գերմանիայի զարգացման վարկերի բանկի աջակցությամբ իրականացվող ջրամատակարար ընկերությունների կողմից չսպասարկվող համայնքների ջրամատակարարման և ջրահեռացման համակարգերի բարելվմանն ու զարգացմանն ուղղված կիրառելիության ուսումնասիրության դրամաշնորհային ծրագիր</t>
  </si>
  <si>
    <t>Եվրոմիության  աջակցությամբ իրականացվող Հայաստանի փոքր համայնքների  ջրային ծրագրի դրամաշնորհային ծրագիր</t>
  </si>
  <si>
    <t>Համաշխարհային բանկի աջակցությամբ իրականացվող ոչ վարակիչ հիվանդությունների կանախարգելման և վերահսկման դրամաշնորհային ծրագիր</t>
  </si>
  <si>
    <t>Համաշխարհային բանկի աջակցությամբ իրականացվող առողջապահության կատարողականի վրա հիմնված ֆինանսավորման ծրագրի նախապատրաստման դրամաշնորհային ծրագիր</t>
  </si>
  <si>
    <t>Դանիական թագավորության աջակցությամբ իրականացվող գյուղական կարողությունների ստեղծում դրամաշնորհային ծրագիր</t>
  </si>
  <si>
    <t>Եվրոպական ներդրումային բանկի աջակցությամբ իրականացվող Հյուսիս-Հարավ տրանսպորտային միջանցքի ծրագիր (3-րդ տրանշ)</t>
  </si>
  <si>
    <t>Համաշխարհային բանկի աջակցությամբ իրականցվող Փաստաբանների դպրոցի վերապատրաստման կարողությունների զարգացման դրամաշնորհային ծրագիր</t>
  </si>
  <si>
    <t>Գերմանիայի զարգացման վարկերի բանկի աջակցությամբ իրականացվող «Հայջրմուղկոյուղի», «Շիրակ-ջրմուղկոյուղի», «Լոռի-ջրմուղկոյուղի» և «Նոր Ակունք» ՓԲԸ-ների մասնավոր կառավարման շարունակության ապահովում դրամաշնորհային ծրագիր</t>
  </si>
  <si>
    <t>1 ԱՄՆ դոլար / 405.26 ՀՀ դրամ</t>
  </si>
  <si>
    <t>1 եվրո / 548.11ՀՀ դրամ</t>
  </si>
  <si>
    <t>2014 թվականի պետական բյուջեով նախատեսված Հայաստանի Հանրապետությանը տրամադրված դրամաշնորհների վերաբերյալ 31.03.2014թ. դրությամբ</t>
  </si>
  <si>
    <t>Համաշխարհային բանկի աջակցությամբ իրականացվող Գլոբալ էկոլոգիական հիմնադրամի  կողմից տրամադրաված Համայնքների գյուղատնտեսական ռեսուրսների կառավարման և մրցունակության խրագիր</t>
  </si>
  <si>
    <t>28</t>
  </si>
  <si>
    <t>Դանիայի թագավորության աջակցությամբ իրականացվող  գյուղական կարողությունների ստեղծում դրամաշնորհային ծրագիր</t>
  </si>
  <si>
    <t>31</t>
  </si>
  <si>
    <t>32</t>
  </si>
  <si>
    <t>33</t>
  </si>
  <si>
    <t xml:space="preserve">* Ավելացել է համաձայն ՀՀ կառավարության 19.03.14թ. N 283-Ն  որոշման </t>
  </si>
  <si>
    <t xml:space="preserve">*** Ավելացել է  համաձայն ՀՀ կառավարության  23.04.14թ. N 434-Ն որոշման </t>
  </si>
  <si>
    <t xml:space="preserve">**** Ավելացել է համաձայն  ՀՀ կառավարության  19.03.14թ. N 299-Ն որոշման </t>
  </si>
  <si>
    <t xml:space="preserve">** Ավելացել է համաձայն ՀՀ կառավարության 19.03.14թ. N 284-Ն  որոշման </t>
  </si>
  <si>
    <t>***** Ավելացել է համաձայն ՀՀ կառավարության 27.03.14թ. N 313-Ն   որոշման</t>
  </si>
  <si>
    <r>
      <rPr>
        <b/>
        <sz val="12"/>
        <rFont val="GHEA Grapalat"/>
        <family val="0"/>
      </rPr>
      <t>****</t>
    </r>
    <r>
      <rPr>
        <sz val="12"/>
        <rFont val="GHEA Grapalat"/>
        <family val="3"/>
      </rPr>
      <t>Իրանի Իսլամական Հանրապետության աջակցությամբ իրականացվող Հայաստանի Հանրապետությունում` Իրանի հետ սահմանամերձ բնակավայրերի գազի բաշխման ցանցի կառուցման դրամաշնորհային ծրագիր</t>
    </r>
  </si>
  <si>
    <r>
      <rPr>
        <b/>
        <sz val="12"/>
        <rFont val="GHEA Grapalat"/>
        <family val="0"/>
      </rPr>
      <t>*****</t>
    </r>
    <r>
      <rPr>
        <sz val="12"/>
        <rFont val="GHEA Grapalat"/>
        <family val="3"/>
      </rPr>
      <t>Եվրոպական հարևանության և գործընկերության գործիքի ներքո իրականացվող Սևծովյան ավազանի երկրների համատեղ գործողությունների 2007-2013 թթ. դրամաշնորհային ծրագիր</t>
    </r>
  </si>
  <si>
    <r>
      <rPr>
        <b/>
        <sz val="12"/>
        <rFont val="GHEA Grapalat"/>
        <family val="0"/>
      </rPr>
      <t>***</t>
    </r>
    <r>
      <rPr>
        <sz val="12"/>
        <rFont val="GHEA Grapalat"/>
        <family val="3"/>
      </rPr>
      <t>Համաշխարհային բանկի աջակցությամբ իրականացվող Հայաստանի գյուղատնտեսական հաշվառման պիլոտային ծրագիր</t>
    </r>
  </si>
  <si>
    <r>
      <rPr>
        <b/>
        <sz val="12"/>
        <rFont val="GHEA Grapalat"/>
        <family val="0"/>
      </rPr>
      <t>**</t>
    </r>
    <r>
      <rPr>
        <sz val="12"/>
        <rFont val="GHEA Grapalat"/>
        <family val="3"/>
      </rPr>
      <t>Համաշխարհային բանկի աջակցությամբ իրականացվող համայնքների գյուղատնտեսական ռեսուրսների կառավարման մրցունակության երկրորդ ծրագիր</t>
    </r>
  </si>
  <si>
    <r>
      <rPr>
        <b/>
        <sz val="12"/>
        <rFont val="GHEA Grapalat"/>
        <family val="0"/>
      </rPr>
      <t>*</t>
    </r>
    <r>
      <rPr>
        <sz val="12"/>
        <rFont val="GHEA Grapalat"/>
        <family val="3"/>
      </rPr>
      <t>Համաշխարհային բանկի աջակցությամբ իրականացվող «Հանրակրթության բարելավման ծրագրի նախապատրաստման համար» դրամաշնորհային ծրագիր</t>
    </r>
  </si>
  <si>
    <t>34</t>
  </si>
  <si>
    <t>****** Ավելացել է համաձայն   ՀՀ կառավարության 27.03.14թ. N 315-Նորոշման</t>
  </si>
  <si>
    <r>
      <t>******</t>
    </r>
    <r>
      <rPr>
        <sz val="12"/>
        <rFont val="GHEA Grapalat"/>
        <family val="0"/>
      </rPr>
      <t>Դանիական Թագավորության աջակցությամբ իրականացվող  «Շուկայավարման հնարավորություն ֆերմերներին»</t>
    </r>
  </si>
  <si>
    <t xml:space="preserve">2014թ 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</si>
</sst>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_(* #,##0.0_);_(* \(#,##0.0\);_(* &quot;-&quot;??_);_(@_)"/>
    <numFmt numFmtId="173" formatCode="_(&quot;$&quot;* #,##0.0_);_(&quot;$&quot;* \(#,##0.0\);_(&quot;$&quot;* &quot;-&quot;??_);_(@_)"/>
    <numFmt numFmtId="174" formatCode="_(* #,##0.0_);_(* \(#,##0.0\);_(* &quot;-&quot;?_);_(@_)"/>
    <numFmt numFmtId="175" formatCode="_-* #,##0.00\ [$€-40B]_-;\-* #,##0.00\ [$€-40B]_-;_-* &quot;-&quot;??\ [$€-40B]_-;_-@_-"/>
    <numFmt numFmtId="176" formatCode="_ * #,##0.00_)\ [$€-1]_ ;_ * \(#,##0.00\)\ [$€-1]_ ;_ * &quot;-&quot;??_)\ [$€-1]_ ;_ @_ "/>
    <numFmt numFmtId="177" formatCode="_ * #,##0.0_)\ [$€-1]_ ;_ * \(#,##0.0\)\ [$€-1]_ ;_ * &quot;-&quot;??_)\ [$€-1]_ ;_ @_ "/>
    <numFmt numFmtId="178" formatCode="_-* #,##0.00_р_._-;\-* #,##0.00_р_._-;_-* &quot;-&quot;??_р_._-;_-@_-"/>
    <numFmt numFmtId="179" formatCode="_(* #,##0_);_(* \(#,##0\);_(* &quot;-&quot;??_);_(@_)"/>
    <numFmt numFmtId="180" formatCode="#,##0.0"/>
    <numFmt numFmtId="181" formatCode="[$-409]dddd\,\ mmmm\ dd\,\ yyyy"/>
    <numFmt numFmtId="182" formatCode="mm/dd/yy;@"/>
    <numFmt numFmtId="183" formatCode="_(* #,##0.00_);_(* \(#,##0.00\);_(* &quot;-&quot;?_);_(@_)"/>
    <numFmt numFmtId="184" formatCode="_([$€-2]\ * #,##0.00_);_([$€-2]\ * \(#,##0.00\);_([$€-2]\ * &quot;-&quot;??_);_(@_)"/>
    <numFmt numFmtId="185" formatCode="_-[$£-809]* #,##0.00_-;\-[$£-809]* #,##0.00_-;_-[$£-809]* &quot;-&quot;??_-;_-@_-"/>
    <numFmt numFmtId="186" formatCode="_ [$¥-804]* #,##0.00_ ;_ [$¥-804]* \-#,##0.00_ ;_ [$¥-804]* &quot;-&quot;??_ ;_ @_ "/>
    <numFmt numFmtId="187" formatCode="_-* #,##0.00\ [$€-425]_-;\-* #,##0.00\ [$€-425]_-;_-* &quot;-&quot;??\ [$€-425]_-;_-@_-"/>
    <numFmt numFmtId="188" formatCode="_-[$€-1809]* #,##0.00_-;\-[$€-1809]* #,##0.00_-;_-[$€-1809]* &quot;-&quot;??_-;_-@_-"/>
    <numFmt numFmtId="189" formatCode="_([$$-409]* #,##0.00_);_([$$-409]* \(#,##0.00\);_([$$-409]* &quot;-&quot;??_);_(@_)"/>
    <numFmt numFmtId="190" formatCode="_([$€-2]\ * #,##0.000_);_([$€-2]\ * \(#,##0.000\);_([$€-2]\ * &quot;-&quot;??_);_(@_)"/>
  </numFmts>
  <fonts count="31"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sz val="14"/>
      <name val="GHEA Grapalat"/>
      <family val="3"/>
    </font>
    <font>
      <b/>
      <sz val="14"/>
      <name val="GHEA Grapalat"/>
      <family val="3"/>
    </font>
    <font>
      <sz val="13"/>
      <name val="GHEA Grapalat"/>
      <family val="3"/>
    </font>
    <font>
      <sz val="10"/>
      <name val="Arial LatArm"/>
      <family val="0"/>
    </font>
    <font>
      <b/>
      <sz val="13"/>
      <name val="GHEA Grapalat"/>
      <family val="3"/>
    </font>
    <font>
      <sz val="12"/>
      <name val="GHEA Grapalat"/>
      <family val="3"/>
    </font>
    <font>
      <sz val="10"/>
      <name val="Arial Armenian"/>
      <family val="0"/>
    </font>
    <font>
      <b/>
      <sz val="12"/>
      <name val="GHEA Grapalat"/>
      <family val="3"/>
    </font>
    <font>
      <sz val="10"/>
      <name val="Times Armeni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178" fontId="4" fillId="24" borderId="0" xfId="0" applyNumberFormat="1" applyFont="1" applyFill="1" applyBorder="1" applyAlignment="1">
      <alignment/>
    </xf>
    <xf numFmtId="179" fontId="4" fillId="24" borderId="0" xfId="42" applyNumberFormat="1" applyFont="1" applyFill="1" applyBorder="1" applyAlignment="1">
      <alignment/>
    </xf>
    <xf numFmtId="43" fontId="4" fillId="24" borderId="0" xfId="0" applyNumberFormat="1" applyFont="1" applyFill="1" applyBorder="1" applyAlignment="1">
      <alignment/>
    </xf>
    <xf numFmtId="43" fontId="4" fillId="24" borderId="0" xfId="42" applyFont="1" applyFill="1" applyBorder="1" applyAlignment="1">
      <alignment/>
    </xf>
    <xf numFmtId="174" fontId="4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5" fillId="24" borderId="10" xfId="57" applyFont="1" applyFill="1" applyBorder="1" applyAlignment="1">
      <alignment horizontal="center" vertical="center"/>
      <protection/>
    </xf>
    <xf numFmtId="0" fontId="5" fillId="24" borderId="11" xfId="57" applyFont="1" applyFill="1" applyBorder="1" applyAlignment="1">
      <alignment horizontal="center" vertical="center"/>
      <protection/>
    </xf>
    <xf numFmtId="0" fontId="5" fillId="24" borderId="12" xfId="57" applyFont="1" applyFill="1" applyBorder="1" applyAlignment="1">
      <alignment horizontal="center" vertical="center"/>
      <protection/>
    </xf>
    <xf numFmtId="174" fontId="5" fillId="24" borderId="10" xfId="57" applyNumberFormat="1" applyFont="1" applyFill="1" applyBorder="1" applyAlignment="1">
      <alignment vertical="center"/>
      <protection/>
    </xf>
    <xf numFmtId="0" fontId="8" fillId="24" borderId="0" xfId="0" applyFont="1" applyFill="1" applyBorder="1" applyAlignment="1">
      <alignment/>
    </xf>
    <xf numFmtId="174" fontId="5" fillId="24" borderId="10" xfId="57" applyNumberFormat="1" applyFont="1" applyFill="1" applyBorder="1" applyAlignment="1">
      <alignment horizontal="center" vertical="center"/>
      <protection/>
    </xf>
    <xf numFmtId="174" fontId="9" fillId="24" borderId="10" xfId="57" applyNumberFormat="1" applyFont="1" applyFill="1" applyBorder="1" applyAlignment="1">
      <alignment vertical="center"/>
      <protection/>
    </xf>
    <xf numFmtId="0" fontId="9" fillId="24" borderId="10" xfId="55" applyFont="1" applyFill="1" applyBorder="1" applyAlignment="1">
      <alignment horizontal="left" vertical="center" wrapText="1"/>
      <protection/>
    </xf>
    <xf numFmtId="172" fontId="9" fillId="24" borderId="10" xfId="42" applyNumberFormat="1" applyFont="1" applyFill="1" applyBorder="1" applyAlignment="1">
      <alignment vertical="center"/>
    </xf>
    <xf numFmtId="174" fontId="9" fillId="24" borderId="10" xfId="42" applyNumberFormat="1" applyFont="1" applyFill="1" applyBorder="1" applyAlignment="1">
      <alignment horizontal="center" vertical="center"/>
    </xf>
    <xf numFmtId="174" fontId="9" fillId="24" borderId="13" xfId="0" applyNumberFormat="1" applyFont="1" applyFill="1" applyBorder="1" applyAlignment="1">
      <alignment/>
    </xf>
    <xf numFmtId="174" fontId="6" fillId="24" borderId="0" xfId="0" applyNumberFormat="1" applyFont="1" applyFill="1" applyBorder="1" applyAlignment="1">
      <alignment/>
    </xf>
    <xf numFmtId="0" fontId="4" fillId="24" borderId="14" xfId="0" applyFont="1" applyFill="1" applyBorder="1" applyAlignment="1">
      <alignment/>
    </xf>
    <xf numFmtId="0" fontId="4" fillId="24" borderId="10" xfId="56" applyFont="1" applyFill="1" applyBorder="1" applyAlignment="1">
      <alignment vertical="center"/>
      <protection/>
    </xf>
    <xf numFmtId="43" fontId="4" fillId="24" borderId="10" xfId="0" applyNumberFormat="1" applyFont="1" applyFill="1" applyBorder="1" applyAlignment="1">
      <alignment vertical="center"/>
    </xf>
    <xf numFmtId="172" fontId="4" fillId="24" borderId="10" xfId="57" applyNumberFormat="1" applyFont="1" applyFill="1" applyBorder="1" applyAlignment="1">
      <alignment vertical="center"/>
      <protection/>
    </xf>
    <xf numFmtId="172" fontId="4" fillId="24" borderId="10" xfId="42" applyNumberFormat="1" applyFont="1" applyFill="1" applyBorder="1" applyAlignment="1">
      <alignment vertical="center"/>
    </xf>
    <xf numFmtId="174" fontId="4" fillId="24" borderId="10" xfId="42" applyNumberFormat="1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/>
    </xf>
    <xf numFmtId="0" fontId="4" fillId="24" borderId="15" xfId="0" applyFont="1" applyFill="1" applyBorder="1" applyAlignment="1">
      <alignment/>
    </xf>
    <xf numFmtId="0" fontId="4" fillId="24" borderId="16" xfId="56" applyFont="1" applyFill="1" applyBorder="1" applyAlignment="1">
      <alignment vertical="center"/>
      <protection/>
    </xf>
    <xf numFmtId="43" fontId="4" fillId="24" borderId="16" xfId="0" applyNumberFormat="1" applyFont="1" applyFill="1" applyBorder="1" applyAlignment="1">
      <alignment vertical="center"/>
    </xf>
    <xf numFmtId="172" fontId="4" fillId="24" borderId="16" xfId="57" applyNumberFormat="1" applyFont="1" applyFill="1" applyBorder="1" applyAlignment="1">
      <alignment vertical="center"/>
      <protection/>
    </xf>
    <xf numFmtId="0" fontId="4" fillId="24" borderId="16" xfId="57" applyFont="1" applyFill="1" applyBorder="1" applyAlignment="1">
      <alignment vertical="center"/>
      <protection/>
    </xf>
    <xf numFmtId="174" fontId="4" fillId="24" borderId="16" xfId="42" applyNumberFormat="1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/>
    </xf>
    <xf numFmtId="43" fontId="6" fillId="24" borderId="0" xfId="42" applyFont="1" applyFill="1" applyBorder="1" applyAlignment="1">
      <alignment vertical="center"/>
    </xf>
    <xf numFmtId="0" fontId="6" fillId="24" borderId="0" xfId="56" applyFont="1" applyFill="1" applyBorder="1" applyAlignment="1">
      <alignment vertical="center"/>
      <protection/>
    </xf>
    <xf numFmtId="49" fontId="9" fillId="24" borderId="14" xfId="1" applyNumberFormat="1" applyFont="1" applyFill="1" applyBorder="1" applyAlignment="1">
      <alignment horizontal="center" vertical="center" wrapText="1"/>
    </xf>
    <xf numFmtId="43" fontId="9" fillId="24" borderId="10" xfId="42" applyNumberFormat="1" applyFont="1" applyFill="1" applyBorder="1" applyAlignment="1">
      <alignment horizontal="center" vertical="center"/>
    </xf>
    <xf numFmtId="0" fontId="8" fillId="24" borderId="0" xfId="56" applyFont="1" applyFill="1" applyBorder="1" applyAlignment="1">
      <alignment vertical="center"/>
      <protection/>
    </xf>
    <xf numFmtId="0" fontId="9" fillId="24" borderId="10" xfId="55" applyFont="1" applyFill="1" applyBorder="1" applyAlignment="1">
      <alignment horizontal="left" vertical="center" wrapText="1"/>
      <protection/>
    </xf>
    <xf numFmtId="0" fontId="11" fillId="24" borderId="10" xfId="55" applyFont="1" applyFill="1" applyBorder="1" applyAlignment="1">
      <alignment horizontal="left" vertical="center" wrapText="1"/>
      <protection/>
    </xf>
    <xf numFmtId="0" fontId="5" fillId="24" borderId="0" xfId="0" applyFont="1" applyFill="1" applyBorder="1" applyAlignment="1">
      <alignment horizontal="center"/>
    </xf>
    <xf numFmtId="172" fontId="9" fillId="24" borderId="10" xfId="1" applyNumberFormat="1" applyFont="1" applyFill="1" applyBorder="1" applyAlignment="1">
      <alignment horizontal="left" vertical="center" wrapText="1"/>
    </xf>
    <xf numFmtId="174" fontId="9" fillId="24" borderId="10" xfId="57" applyNumberFormat="1" applyFont="1" applyFill="1" applyBorder="1" applyAlignment="1">
      <alignment horizontal="right" vertical="center"/>
      <protection/>
    </xf>
    <xf numFmtId="174" fontId="9" fillId="24" borderId="13" xfId="57" applyNumberFormat="1" applyFont="1" applyFill="1" applyBorder="1" applyAlignment="1">
      <alignment horizontal="center" vertical="center"/>
      <protection/>
    </xf>
    <xf numFmtId="0" fontId="9" fillId="24" borderId="0" xfId="0" applyFont="1" applyFill="1" applyBorder="1" applyAlignment="1">
      <alignment/>
    </xf>
    <xf numFmtId="174" fontId="11" fillId="24" borderId="13" xfId="57" applyNumberFormat="1" applyFont="1" applyFill="1" applyBorder="1" applyAlignment="1">
      <alignment horizontal="right" vertical="center"/>
      <protection/>
    </xf>
    <xf numFmtId="174" fontId="9" fillId="24" borderId="13" xfId="42" applyNumberFormat="1" applyFont="1" applyFill="1" applyBorder="1" applyAlignment="1">
      <alignment horizontal="center" vertical="center"/>
    </xf>
    <xf numFmtId="174" fontId="9" fillId="24" borderId="13" xfId="57" applyNumberFormat="1" applyFont="1" applyFill="1" applyBorder="1" applyAlignment="1">
      <alignment vertical="center"/>
      <protection/>
    </xf>
    <xf numFmtId="0" fontId="6" fillId="24" borderId="10" xfId="0" applyFont="1" applyFill="1" applyBorder="1" applyAlignment="1">
      <alignment/>
    </xf>
    <xf numFmtId="174" fontId="9" fillId="24" borderId="10" xfId="57" applyNumberFormat="1" applyFont="1" applyFill="1" applyBorder="1" applyAlignment="1">
      <alignment vertical="center"/>
      <protection/>
    </xf>
    <xf numFmtId="174" fontId="9" fillId="24" borderId="10" xfId="57" applyNumberFormat="1" applyFont="1" applyFill="1" applyBorder="1" applyAlignment="1">
      <alignment horizontal="right" vertical="center"/>
      <protection/>
    </xf>
    <xf numFmtId="172" fontId="5" fillId="24" borderId="18" xfId="42" applyNumberFormat="1" applyFont="1" applyFill="1" applyBorder="1" applyAlignment="1">
      <alignment horizontal="center" vertical="center"/>
    </xf>
    <xf numFmtId="172" fontId="5" fillId="24" borderId="19" xfId="42" applyNumberFormat="1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20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</cellXfs>
  <cellStyles count="51">
    <cellStyle name="Normal" xfId="0"/>
    <cellStyle name="RowLevel_0" xfId="1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Grants quartal" xfId="55"/>
    <cellStyle name="Normal_Transfert" xfId="56"/>
    <cellStyle name="Normal_transfert-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a.Harutyunyan\Desktop\2014-Transfert-Eramsyak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nsfert-eramsyak-2014"/>
      <sheetName val="Transfert-chkapakcvac-2013"/>
      <sheetName val="Sheet1"/>
    </sheetNames>
    <sheetDataSet>
      <sheetData sheetId="0">
        <row r="21">
          <cell r="B21" t="str">
            <v>Եվրոպական միության աջակցությամբ իրականացվող ՀՀ պետական սահմանի &lt;&lt;Բագրատաշեն&gt;&gt;, &lt;&lt;Բավրա&gt;&gt; և &lt;&lt;Գոգավան&gt;&gt; անցման կետերի արդիականացման դրամաշնորհային ծրագիր</v>
          </cell>
        </row>
        <row r="22">
          <cell r="B22" t="str">
            <v>ԱՄՆ կառավարության աջակցությամբ իրականացվող ՙՀազարամյակի մարտահրավեր՚ դրամաշնորհային ծրագիր</v>
          </cell>
        </row>
        <row r="23">
          <cell r="B23" t="str">
            <v>  Համաշխարհային բանկի աջակցությամբ իրականացվող Հանրային հատվածի վերահսկողության  (Վերահսկիչ պալատի) կարողությունների զարգացման դրամաշնորհային ծրագիր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="67" zoomScaleNormal="67" zoomScalePageLayoutView="0" workbookViewId="0" topLeftCell="F1">
      <selection activeCell="B44" sqref="B44"/>
    </sheetView>
  </sheetViews>
  <sheetFormatPr defaultColWidth="9.140625" defaultRowHeight="12.75"/>
  <cols>
    <col min="1" max="1" width="5.8515625" style="3" customWidth="1"/>
    <col min="2" max="2" width="131.8515625" style="38" customWidth="1"/>
    <col min="3" max="3" width="23.421875" style="38" customWidth="1"/>
    <col min="4" max="4" width="21.28125" style="38" customWidth="1"/>
    <col min="5" max="5" width="23.8515625" style="38" customWidth="1"/>
    <col min="6" max="6" width="22.00390625" style="3" customWidth="1"/>
    <col min="7" max="7" width="22.57421875" style="3" customWidth="1"/>
    <col min="8" max="8" width="19.140625" style="3" customWidth="1"/>
    <col min="9" max="9" width="22.00390625" style="3" customWidth="1"/>
    <col min="10" max="10" width="27.8515625" style="3" customWidth="1"/>
    <col min="11" max="11" width="21.7109375" style="3" customWidth="1"/>
    <col min="12" max="12" width="22.28125" style="3" bestFit="1" customWidth="1"/>
    <col min="13" max="13" width="21.8515625" style="3" customWidth="1"/>
    <col min="14" max="14" width="19.8515625" style="3" bestFit="1" customWidth="1"/>
    <col min="15" max="15" width="22.28125" style="3" bestFit="1" customWidth="1"/>
    <col min="16" max="16" width="19.7109375" style="3" bestFit="1" customWidth="1"/>
    <col min="17" max="17" width="19.140625" style="3" bestFit="1" customWidth="1"/>
    <col min="18" max="18" width="16.28125" style="3" customWidth="1"/>
    <col min="19" max="16384" width="9.140625" style="3" customWidth="1"/>
  </cols>
  <sheetData>
    <row r="1" spans="1:17" ht="18">
      <c r="A1" s="1"/>
      <c r="B1" s="59" t="s">
        <v>14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44"/>
      <c r="Q1" s="2"/>
    </row>
    <row r="2" spans="1:17" ht="18">
      <c r="A2" s="1"/>
      <c r="B2" s="59" t="s">
        <v>69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44"/>
      <c r="Q2" s="2"/>
    </row>
    <row r="3" spans="1:17" ht="18.75" thickBot="1">
      <c r="A3" s="1"/>
      <c r="B3" s="1" t="s">
        <v>0</v>
      </c>
      <c r="C3" s="4" t="s">
        <v>0</v>
      </c>
      <c r="D3" s="4"/>
      <c r="E3" s="5" t="s">
        <v>0</v>
      </c>
      <c r="F3" s="6" t="s">
        <v>0</v>
      </c>
      <c r="G3" s="6" t="s">
        <v>0</v>
      </c>
      <c r="H3" s="1"/>
      <c r="I3" s="7"/>
      <c r="J3" s="1"/>
      <c r="K3" s="8" t="s">
        <v>0</v>
      </c>
      <c r="L3" s="1" t="s">
        <v>0</v>
      </c>
      <c r="M3" s="1"/>
      <c r="N3" s="1"/>
      <c r="O3" s="9"/>
      <c r="P3" s="9"/>
      <c r="Q3" s="10" t="s">
        <v>15</v>
      </c>
    </row>
    <row r="4" spans="1:17" ht="20.25" customHeight="1">
      <c r="A4" s="60" t="s">
        <v>16</v>
      </c>
      <c r="B4" s="61"/>
      <c r="C4" s="55" t="s">
        <v>89</v>
      </c>
      <c r="D4" s="55"/>
      <c r="E4" s="55"/>
      <c r="F4" s="55" t="s">
        <v>17</v>
      </c>
      <c r="G4" s="55"/>
      <c r="H4" s="55"/>
      <c r="I4" s="55" t="s">
        <v>18</v>
      </c>
      <c r="J4" s="55"/>
      <c r="K4" s="55"/>
      <c r="L4" s="55" t="s">
        <v>19</v>
      </c>
      <c r="M4" s="55"/>
      <c r="N4" s="55"/>
      <c r="O4" s="55" t="s">
        <v>20</v>
      </c>
      <c r="P4" s="55"/>
      <c r="Q4" s="56"/>
    </row>
    <row r="5" spans="1:17" ht="15.75" customHeight="1">
      <c r="A5" s="62"/>
      <c r="B5" s="63"/>
      <c r="C5" s="11" t="s">
        <v>21</v>
      </c>
      <c r="D5" s="11" t="s">
        <v>22</v>
      </c>
      <c r="E5" s="11" t="s">
        <v>23</v>
      </c>
      <c r="F5" s="11" t="s">
        <v>21</v>
      </c>
      <c r="G5" s="11" t="s">
        <v>22</v>
      </c>
      <c r="H5" s="11" t="s">
        <v>23</v>
      </c>
      <c r="I5" s="11" t="s">
        <v>21</v>
      </c>
      <c r="J5" s="11" t="s">
        <v>22</v>
      </c>
      <c r="K5" s="11" t="s">
        <v>23</v>
      </c>
      <c r="L5" s="11" t="s">
        <v>21</v>
      </c>
      <c r="M5" s="11" t="s">
        <v>22</v>
      </c>
      <c r="N5" s="11" t="s">
        <v>23</v>
      </c>
      <c r="O5" s="12" t="s">
        <v>21</v>
      </c>
      <c r="P5" s="12" t="s">
        <v>22</v>
      </c>
      <c r="Q5" s="13" t="s">
        <v>23</v>
      </c>
    </row>
    <row r="6" spans="1:17" s="15" customFormat="1" ht="18">
      <c r="A6" s="57" t="s">
        <v>24</v>
      </c>
      <c r="B6" s="58"/>
      <c r="C6" s="14">
        <f aca="true" t="shared" si="0" ref="C6:Q6">C7+C10</f>
        <v>19991751</v>
      </c>
      <c r="D6" s="14">
        <f t="shared" si="0"/>
        <v>21602946.7</v>
      </c>
      <c r="E6" s="14">
        <f t="shared" si="0"/>
        <v>3468529.23</v>
      </c>
      <c r="F6" s="14">
        <f t="shared" si="0"/>
        <v>9769328</v>
      </c>
      <c r="G6" s="14">
        <f t="shared" si="0"/>
        <v>10141571.4</v>
      </c>
      <c r="H6" s="14">
        <f t="shared" si="0"/>
        <v>3468529.23</v>
      </c>
      <c r="I6" s="14">
        <f t="shared" si="0"/>
        <v>3166469</v>
      </c>
      <c r="J6" s="14">
        <f t="shared" si="0"/>
        <v>3738433.4</v>
      </c>
      <c r="K6" s="14">
        <f t="shared" si="0"/>
        <v>0</v>
      </c>
      <c r="L6" s="14">
        <f t="shared" si="0"/>
        <v>3950589</v>
      </c>
      <c r="M6" s="14">
        <f t="shared" si="0"/>
        <v>4297112.4</v>
      </c>
      <c r="N6" s="14">
        <f t="shared" si="0"/>
        <v>0</v>
      </c>
      <c r="O6" s="14">
        <f t="shared" si="0"/>
        <v>3105365</v>
      </c>
      <c r="P6" s="14">
        <f t="shared" si="0"/>
        <v>3425829.5</v>
      </c>
      <c r="Q6" s="14">
        <f t="shared" si="0"/>
        <v>0</v>
      </c>
    </row>
    <row r="7" spans="1:17" s="15" customFormat="1" ht="20.25">
      <c r="A7" s="57" t="s">
        <v>25</v>
      </c>
      <c r="B7" s="58"/>
      <c r="C7" s="16">
        <f aca="true" t="shared" si="1" ref="C7:Q7">SUM(C8:C9)</f>
        <v>7125430</v>
      </c>
      <c r="D7" s="16">
        <f t="shared" si="1"/>
        <v>7125430</v>
      </c>
      <c r="E7" s="16">
        <f t="shared" si="1"/>
        <v>0</v>
      </c>
      <c r="F7" s="16">
        <f t="shared" si="1"/>
        <v>7125430</v>
      </c>
      <c r="G7" s="16">
        <f t="shared" si="1"/>
        <v>7125430</v>
      </c>
      <c r="H7" s="16">
        <f t="shared" si="1"/>
        <v>0</v>
      </c>
      <c r="I7" s="16">
        <f t="shared" si="1"/>
        <v>0</v>
      </c>
      <c r="J7" s="16">
        <f t="shared" si="1"/>
        <v>0</v>
      </c>
      <c r="K7" s="16">
        <f t="shared" si="1"/>
        <v>0</v>
      </c>
      <c r="L7" s="16">
        <f t="shared" si="1"/>
        <v>0</v>
      </c>
      <c r="M7" s="16">
        <f t="shared" si="1"/>
        <v>0</v>
      </c>
      <c r="N7" s="16">
        <f t="shared" si="1"/>
        <v>0</v>
      </c>
      <c r="O7" s="16">
        <f t="shared" si="1"/>
        <v>0</v>
      </c>
      <c r="P7" s="16">
        <f t="shared" si="1"/>
        <v>0</v>
      </c>
      <c r="Q7" s="16">
        <f t="shared" si="1"/>
        <v>0</v>
      </c>
    </row>
    <row r="8" spans="1:17" s="48" customFormat="1" ht="70.5" customHeight="1">
      <c r="A8" s="39" t="s">
        <v>26</v>
      </c>
      <c r="B8" s="45" t="s">
        <v>48</v>
      </c>
      <c r="C8" s="53">
        <f aca="true" t="shared" si="2" ref="C8:E9">F8+I8+L8+O8</f>
        <v>3288660</v>
      </c>
      <c r="D8" s="17">
        <f t="shared" si="2"/>
        <v>3288660</v>
      </c>
      <c r="E8" s="53">
        <f t="shared" si="2"/>
        <v>0</v>
      </c>
      <c r="F8" s="17">
        <v>3288660</v>
      </c>
      <c r="G8" s="17">
        <f>F8+0</f>
        <v>3288660</v>
      </c>
      <c r="H8" s="54">
        <v>0</v>
      </c>
      <c r="I8" s="46">
        <v>0</v>
      </c>
      <c r="J8" s="46">
        <f>I8+0</f>
        <v>0</v>
      </c>
      <c r="K8" s="46"/>
      <c r="L8" s="46">
        <v>0</v>
      </c>
      <c r="M8" s="46">
        <f>L8+0</f>
        <v>0</v>
      </c>
      <c r="N8" s="46"/>
      <c r="O8" s="46">
        <v>0</v>
      </c>
      <c r="P8" s="46">
        <f>O8+0</f>
        <v>0</v>
      </c>
      <c r="Q8" s="47"/>
    </row>
    <row r="9" spans="1:17" s="48" customFormat="1" ht="48.75" customHeight="1">
      <c r="A9" s="39" t="s">
        <v>27</v>
      </c>
      <c r="B9" s="45" t="s">
        <v>49</v>
      </c>
      <c r="C9" s="53">
        <f t="shared" si="2"/>
        <v>3836770</v>
      </c>
      <c r="D9" s="17">
        <f t="shared" si="2"/>
        <v>3836770</v>
      </c>
      <c r="E9" s="53">
        <f t="shared" si="2"/>
        <v>0</v>
      </c>
      <c r="F9" s="17">
        <v>3836770</v>
      </c>
      <c r="G9" s="17">
        <f>F9+0</f>
        <v>3836770</v>
      </c>
      <c r="H9" s="54">
        <v>0</v>
      </c>
      <c r="I9" s="46">
        <v>0</v>
      </c>
      <c r="J9" s="46">
        <f>I9+0</f>
        <v>0</v>
      </c>
      <c r="K9" s="46"/>
      <c r="L9" s="46">
        <v>0</v>
      </c>
      <c r="M9" s="46">
        <f>L9+0</f>
        <v>0</v>
      </c>
      <c r="N9" s="46"/>
      <c r="O9" s="46">
        <v>0</v>
      </c>
      <c r="P9" s="46">
        <f>O9+0</f>
        <v>0</v>
      </c>
      <c r="Q9" s="49"/>
    </row>
    <row r="10" spans="1:17" ht="32.25" customHeight="1">
      <c r="A10" s="57" t="s">
        <v>28</v>
      </c>
      <c r="B10" s="58"/>
      <c r="C10" s="14">
        <f aca="true" t="shared" si="3" ref="C10:K10">SUM(C11:C44)</f>
        <v>12866321</v>
      </c>
      <c r="D10" s="14">
        <f t="shared" si="3"/>
        <v>14477516.7</v>
      </c>
      <c r="E10" s="14">
        <f t="shared" si="3"/>
        <v>3468529.23</v>
      </c>
      <c r="F10" s="14">
        <f t="shared" si="3"/>
        <v>2643898</v>
      </c>
      <c r="G10" s="14">
        <f t="shared" si="3"/>
        <v>3016141.4</v>
      </c>
      <c r="H10" s="14">
        <f t="shared" si="3"/>
        <v>3468529.23</v>
      </c>
      <c r="I10" s="14">
        <f t="shared" si="3"/>
        <v>3166469</v>
      </c>
      <c r="J10" s="14">
        <f t="shared" si="3"/>
        <v>3738433.4</v>
      </c>
      <c r="K10" s="14">
        <f t="shared" si="3"/>
        <v>0</v>
      </c>
      <c r="L10" s="14">
        <f aca="true" t="shared" si="4" ref="L10:Q10">SUM(L11:L44)</f>
        <v>3950589</v>
      </c>
      <c r="M10" s="14">
        <f t="shared" si="4"/>
        <v>4297112.4</v>
      </c>
      <c r="N10" s="14">
        <f t="shared" si="4"/>
        <v>0</v>
      </c>
      <c r="O10" s="14">
        <f t="shared" si="4"/>
        <v>3105365</v>
      </c>
      <c r="P10" s="14">
        <f t="shared" si="4"/>
        <v>3425829.5</v>
      </c>
      <c r="Q10" s="14">
        <f t="shared" si="4"/>
        <v>0</v>
      </c>
    </row>
    <row r="11" spans="1:17" ht="54" customHeight="1">
      <c r="A11" s="39" t="s">
        <v>26</v>
      </c>
      <c r="B11" s="45" t="s">
        <v>50</v>
      </c>
      <c r="C11" s="17">
        <f>F11+I11+L11+O11</f>
        <v>2364292</v>
      </c>
      <c r="D11" s="17">
        <f>G11+J11+M11+P11</f>
        <v>2364292</v>
      </c>
      <c r="E11" s="17">
        <f>H11+K11+N11+Q11</f>
        <v>0</v>
      </c>
      <c r="F11" s="19">
        <f>625115</f>
        <v>625115</v>
      </c>
      <c r="G11" s="20">
        <f aca="true" t="shared" si="5" ref="G11:G38">F11+0</f>
        <v>625115</v>
      </c>
      <c r="H11" s="20">
        <v>0</v>
      </c>
      <c r="I11" s="19">
        <f>625116</f>
        <v>625116</v>
      </c>
      <c r="J11" s="20">
        <f aca="true" t="shared" si="6" ref="J11:J39">I11+0</f>
        <v>625116</v>
      </c>
      <c r="K11" s="20"/>
      <c r="L11" s="19">
        <f>625116</f>
        <v>625116</v>
      </c>
      <c r="M11" s="20">
        <f aca="true" t="shared" si="7" ref="M11:M38">L11+0</f>
        <v>625116</v>
      </c>
      <c r="N11" s="20"/>
      <c r="O11" s="19">
        <f>488945</f>
        <v>488945</v>
      </c>
      <c r="P11" s="20">
        <f aca="true" t="shared" si="8" ref="P11:P16">O11+0</f>
        <v>488945</v>
      </c>
      <c r="Q11" s="21"/>
    </row>
    <row r="12" spans="1:17" ht="45.75" customHeight="1">
      <c r="A12" s="39" t="s">
        <v>27</v>
      </c>
      <c r="B12" s="45" t="str">
        <f>'[1]Transfert-eramsyak-2014'!$B$21</f>
        <v>Եվրոպական միության աջակցությամբ իրականացվող ՀՀ պետական սահմանի &lt;&lt;Բագրատաշեն&gt;&gt;, &lt;&lt;Բավրա&gt;&gt; և &lt;&lt;Գոգավան&gt;&gt; անցման կետերի արդիականացման դրամաշնորհային ծրագիր</v>
      </c>
      <c r="C12" s="17">
        <f aca="true" t="shared" si="9" ref="C12:C44">F12+I12+L12+O12</f>
        <v>748884</v>
      </c>
      <c r="D12" s="17">
        <f aca="true" t="shared" si="10" ref="D12:E14">G12+J12+M12+P12</f>
        <v>748884</v>
      </c>
      <c r="E12" s="17">
        <f t="shared" si="10"/>
        <v>0</v>
      </c>
      <c r="F12" s="19">
        <f>187914</f>
        <v>187914</v>
      </c>
      <c r="G12" s="20">
        <f t="shared" si="5"/>
        <v>187914</v>
      </c>
      <c r="H12" s="20">
        <v>0</v>
      </c>
      <c r="I12" s="19">
        <v>187914</v>
      </c>
      <c r="J12" s="20">
        <f t="shared" si="6"/>
        <v>187914</v>
      </c>
      <c r="K12" s="20"/>
      <c r="L12" s="19">
        <v>187914</v>
      </c>
      <c r="M12" s="20">
        <f t="shared" si="7"/>
        <v>187914</v>
      </c>
      <c r="N12" s="20"/>
      <c r="O12" s="19">
        <v>185142</v>
      </c>
      <c r="P12" s="40">
        <f t="shared" si="8"/>
        <v>185142</v>
      </c>
      <c r="Q12" s="21"/>
    </row>
    <row r="13" spans="1:17" ht="40.5" customHeight="1">
      <c r="A13" s="39" t="s">
        <v>1</v>
      </c>
      <c r="B13" s="45" t="str">
        <f>'[1]Transfert-eramsyak-2014'!$B$22</f>
        <v>ԱՄՆ կառավարության աջակցությամբ իրականացվող ՙՀազարամյակի մարտահրավեր՚ դրամաշնորհային ծրագիր</v>
      </c>
      <c r="C13" s="17">
        <f t="shared" si="9"/>
        <v>96654</v>
      </c>
      <c r="D13" s="17">
        <f t="shared" si="10"/>
        <v>96654</v>
      </c>
      <c r="E13" s="17">
        <f t="shared" si="10"/>
        <v>32562.85</v>
      </c>
      <c r="F13" s="19">
        <f>24253</f>
        <v>24253</v>
      </c>
      <c r="G13" s="20">
        <f t="shared" si="5"/>
        <v>24253</v>
      </c>
      <c r="H13" s="17">
        <v>32562.85</v>
      </c>
      <c r="I13" s="19">
        <f>24253</f>
        <v>24253</v>
      </c>
      <c r="J13" s="20">
        <f t="shared" si="6"/>
        <v>24253</v>
      </c>
      <c r="K13" s="17"/>
      <c r="L13" s="19">
        <f>24253</f>
        <v>24253</v>
      </c>
      <c r="M13" s="20">
        <f t="shared" si="7"/>
        <v>24253</v>
      </c>
      <c r="N13" s="20"/>
      <c r="O13" s="19">
        <f>23895</f>
        <v>23895</v>
      </c>
      <c r="P13" s="40">
        <f t="shared" si="8"/>
        <v>23895</v>
      </c>
      <c r="Q13" s="21"/>
    </row>
    <row r="14" spans="1:17" ht="51.75" customHeight="1">
      <c r="A14" s="39" t="s">
        <v>29</v>
      </c>
      <c r="B14" s="18" t="str">
        <f>'[1]Transfert-eramsyak-2014'!$B$23</f>
        <v>  Համաշխարհային բանկի աջակցությամբ իրականացվող Հանրային հատվածի վերահսկողության  (Վերահսկիչ պալատի) կարողությունների զարգացման դրամաշնորհային ծրագիր  </v>
      </c>
      <c r="C14" s="17">
        <f t="shared" si="9"/>
        <v>75229</v>
      </c>
      <c r="D14" s="17">
        <f t="shared" si="10"/>
        <v>75229</v>
      </c>
      <c r="E14" s="17">
        <f t="shared" si="10"/>
        <v>-41101</v>
      </c>
      <c r="F14" s="19">
        <v>18877</v>
      </c>
      <c r="G14" s="20">
        <f t="shared" si="5"/>
        <v>18877</v>
      </c>
      <c r="H14" s="17">
        <v>-41101</v>
      </c>
      <c r="I14" s="19">
        <f>18877</f>
        <v>18877</v>
      </c>
      <c r="J14" s="20">
        <f t="shared" si="6"/>
        <v>18877</v>
      </c>
      <c r="K14" s="20"/>
      <c r="L14" s="19">
        <f>18877</f>
        <v>18877</v>
      </c>
      <c r="M14" s="20">
        <f t="shared" si="7"/>
        <v>18877</v>
      </c>
      <c r="N14" s="20"/>
      <c r="O14" s="19">
        <f>18598</f>
        <v>18598</v>
      </c>
      <c r="P14" s="40">
        <f t="shared" si="8"/>
        <v>18598</v>
      </c>
      <c r="Q14" s="50"/>
    </row>
    <row r="15" spans="1:17" ht="38.25" customHeight="1">
      <c r="A15" s="39" t="s">
        <v>2</v>
      </c>
      <c r="B15" s="18" t="s">
        <v>51</v>
      </c>
      <c r="C15" s="17">
        <f t="shared" si="9"/>
        <v>48266</v>
      </c>
      <c r="D15" s="17">
        <f aca="true" t="shared" si="11" ref="D15:D44">G15+J15+M15+P15</f>
        <v>48266</v>
      </c>
      <c r="E15" s="17">
        <f aca="true" t="shared" si="12" ref="E15:E44">H15+K15+N15+Q15</f>
        <v>-41101</v>
      </c>
      <c r="F15" s="19">
        <v>12111</v>
      </c>
      <c r="G15" s="20">
        <f t="shared" si="5"/>
        <v>12111</v>
      </c>
      <c r="H15" s="17">
        <v>-41101</v>
      </c>
      <c r="I15" s="19">
        <v>12111</v>
      </c>
      <c r="J15" s="20">
        <f t="shared" si="6"/>
        <v>12111</v>
      </c>
      <c r="K15" s="17"/>
      <c r="L15" s="19">
        <v>12111</v>
      </c>
      <c r="M15" s="20">
        <f t="shared" si="7"/>
        <v>12111</v>
      </c>
      <c r="N15" s="20"/>
      <c r="O15" s="19">
        <v>11933</v>
      </c>
      <c r="P15" s="40">
        <f t="shared" si="8"/>
        <v>11933</v>
      </c>
      <c r="Q15" s="50"/>
    </row>
    <row r="16" spans="1:17" ht="43.5" customHeight="1">
      <c r="A16" s="39" t="s">
        <v>3</v>
      </c>
      <c r="B16" s="18" t="s">
        <v>52</v>
      </c>
      <c r="C16" s="17">
        <f t="shared" si="9"/>
        <v>73109</v>
      </c>
      <c r="D16" s="17">
        <f t="shared" si="11"/>
        <v>73109</v>
      </c>
      <c r="E16" s="17">
        <f t="shared" si="12"/>
        <v>19645.4</v>
      </c>
      <c r="F16" s="19">
        <v>18345</v>
      </c>
      <c r="G16" s="20">
        <f t="shared" si="5"/>
        <v>18345</v>
      </c>
      <c r="H16" s="17">
        <v>19645.4</v>
      </c>
      <c r="I16" s="19">
        <v>18345</v>
      </c>
      <c r="J16" s="20">
        <f t="shared" si="6"/>
        <v>18345</v>
      </c>
      <c r="K16" s="17"/>
      <c r="L16" s="19">
        <v>18345</v>
      </c>
      <c r="M16" s="20">
        <f t="shared" si="7"/>
        <v>18345</v>
      </c>
      <c r="N16" s="20"/>
      <c r="O16" s="19">
        <v>18074</v>
      </c>
      <c r="P16" s="40">
        <f t="shared" si="8"/>
        <v>18074</v>
      </c>
      <c r="Q16" s="50"/>
    </row>
    <row r="17" spans="1:17" ht="53.25" customHeight="1">
      <c r="A17" s="39" t="s">
        <v>4</v>
      </c>
      <c r="B17" s="18" t="s">
        <v>53</v>
      </c>
      <c r="C17" s="17">
        <f t="shared" si="9"/>
        <v>290652</v>
      </c>
      <c r="D17" s="17">
        <f t="shared" si="11"/>
        <v>290652</v>
      </c>
      <c r="E17" s="17">
        <f t="shared" si="12"/>
        <v>61312.5</v>
      </c>
      <c r="F17" s="19">
        <v>116691</v>
      </c>
      <c r="G17" s="20">
        <f t="shared" si="5"/>
        <v>116691</v>
      </c>
      <c r="H17" s="17">
        <v>61312.5</v>
      </c>
      <c r="I17" s="19">
        <v>116691</v>
      </c>
      <c r="J17" s="20">
        <f t="shared" si="6"/>
        <v>116691</v>
      </c>
      <c r="K17" s="17"/>
      <c r="L17" s="19">
        <v>57270</v>
      </c>
      <c r="M17" s="20">
        <f t="shared" si="7"/>
        <v>57270</v>
      </c>
      <c r="N17" s="20"/>
      <c r="O17" s="19"/>
      <c r="P17" s="20"/>
      <c r="Q17" s="50"/>
    </row>
    <row r="18" spans="1:17" ht="46.5" customHeight="1">
      <c r="A18" s="39" t="s">
        <v>5</v>
      </c>
      <c r="B18" s="18" t="s">
        <v>54</v>
      </c>
      <c r="C18" s="17">
        <f t="shared" si="9"/>
        <v>106988</v>
      </c>
      <c r="D18" s="17">
        <f t="shared" si="11"/>
        <v>106988</v>
      </c>
      <c r="E18" s="17">
        <f t="shared" si="12"/>
        <v>0</v>
      </c>
      <c r="F18" s="19">
        <v>26846</v>
      </c>
      <c r="G18" s="20">
        <f t="shared" si="5"/>
        <v>26846</v>
      </c>
      <c r="H18" s="17">
        <v>0</v>
      </c>
      <c r="I18" s="19">
        <v>26846</v>
      </c>
      <c r="J18" s="20">
        <f t="shared" si="6"/>
        <v>26846</v>
      </c>
      <c r="K18" s="17"/>
      <c r="L18" s="19">
        <v>26846</v>
      </c>
      <c r="M18" s="20">
        <f>L18+0</f>
        <v>26846</v>
      </c>
      <c r="N18" s="20"/>
      <c r="O18" s="19">
        <v>26450</v>
      </c>
      <c r="P18" s="20">
        <f aca="true" t="shared" si="13" ref="P18:P38">O18+0</f>
        <v>26450</v>
      </c>
      <c r="Q18" s="50"/>
    </row>
    <row r="19" spans="1:17" ht="43.5" customHeight="1">
      <c r="A19" s="39" t="s">
        <v>6</v>
      </c>
      <c r="B19" s="18" t="s">
        <v>55</v>
      </c>
      <c r="C19" s="17">
        <f t="shared" si="9"/>
        <v>81052</v>
      </c>
      <c r="D19" s="17">
        <f t="shared" si="11"/>
        <v>81052</v>
      </c>
      <c r="E19" s="17">
        <f t="shared" si="12"/>
        <v>0</v>
      </c>
      <c r="F19" s="19">
        <v>20338</v>
      </c>
      <c r="G19" s="20">
        <f t="shared" si="5"/>
        <v>20338</v>
      </c>
      <c r="H19" s="17">
        <v>0</v>
      </c>
      <c r="I19" s="19">
        <v>20338</v>
      </c>
      <c r="J19" s="20">
        <f t="shared" si="6"/>
        <v>20338</v>
      </c>
      <c r="K19" s="17"/>
      <c r="L19" s="19">
        <v>20338</v>
      </c>
      <c r="M19" s="20">
        <f t="shared" si="7"/>
        <v>20338</v>
      </c>
      <c r="N19" s="20"/>
      <c r="O19" s="19">
        <v>20038</v>
      </c>
      <c r="P19" s="20">
        <f t="shared" si="13"/>
        <v>20038</v>
      </c>
      <c r="Q19" s="50"/>
    </row>
    <row r="20" spans="1:17" ht="43.5" customHeight="1">
      <c r="A20" s="39" t="s">
        <v>7</v>
      </c>
      <c r="B20" s="18" t="s">
        <v>56</v>
      </c>
      <c r="C20" s="17">
        <f t="shared" si="9"/>
        <v>57953</v>
      </c>
      <c r="D20" s="17">
        <f t="shared" si="11"/>
        <v>57953</v>
      </c>
      <c r="E20" s="17">
        <f t="shared" si="12"/>
        <v>0</v>
      </c>
      <c r="F20" s="19">
        <v>14542</v>
      </c>
      <c r="G20" s="20">
        <f t="shared" si="5"/>
        <v>14542</v>
      </c>
      <c r="H20" s="17">
        <v>0</v>
      </c>
      <c r="I20" s="19">
        <v>14542</v>
      </c>
      <c r="J20" s="20">
        <f t="shared" si="6"/>
        <v>14542</v>
      </c>
      <c r="K20" s="17"/>
      <c r="L20" s="19">
        <v>14542</v>
      </c>
      <c r="M20" s="20">
        <f t="shared" si="7"/>
        <v>14542</v>
      </c>
      <c r="N20" s="20"/>
      <c r="O20" s="19">
        <v>14327</v>
      </c>
      <c r="P20" s="20">
        <f t="shared" si="13"/>
        <v>14327</v>
      </c>
      <c r="Q20" s="50"/>
    </row>
    <row r="21" spans="1:18" ht="48" customHeight="1">
      <c r="A21" s="39" t="s">
        <v>8</v>
      </c>
      <c r="B21" s="38" t="s">
        <v>72</v>
      </c>
      <c r="C21" s="17">
        <f t="shared" si="9"/>
        <v>129278</v>
      </c>
      <c r="D21" s="17">
        <f t="shared" si="11"/>
        <v>129278</v>
      </c>
      <c r="E21" s="17">
        <f t="shared" si="12"/>
        <v>0</v>
      </c>
      <c r="F21" s="19">
        <v>32439</v>
      </c>
      <c r="G21" s="20">
        <f t="shared" si="5"/>
        <v>32439</v>
      </c>
      <c r="H21" s="17">
        <v>0</v>
      </c>
      <c r="I21" s="19">
        <v>32439</v>
      </c>
      <c r="J21" s="20">
        <f t="shared" si="6"/>
        <v>32439</v>
      </c>
      <c r="K21" s="17"/>
      <c r="L21" s="19">
        <v>32439</v>
      </c>
      <c r="M21" s="20">
        <f t="shared" si="7"/>
        <v>32439</v>
      </c>
      <c r="N21" s="20"/>
      <c r="O21" s="19">
        <v>31961</v>
      </c>
      <c r="P21" s="20">
        <f t="shared" si="13"/>
        <v>31961</v>
      </c>
      <c r="Q21" s="21"/>
      <c r="R21" s="22"/>
    </row>
    <row r="22" spans="1:18" ht="48" customHeight="1">
      <c r="A22" s="39" t="s">
        <v>9</v>
      </c>
      <c r="B22" s="18" t="s">
        <v>39</v>
      </c>
      <c r="C22" s="17">
        <f t="shared" si="9"/>
        <v>418634</v>
      </c>
      <c r="D22" s="17">
        <f t="shared" si="11"/>
        <v>418634</v>
      </c>
      <c r="E22" s="17">
        <f t="shared" si="12"/>
        <v>0</v>
      </c>
      <c r="F22" s="19">
        <v>62795</v>
      </c>
      <c r="G22" s="20">
        <f t="shared" si="5"/>
        <v>62795</v>
      </c>
      <c r="H22" s="17">
        <v>0</v>
      </c>
      <c r="I22" s="19">
        <v>104658</v>
      </c>
      <c r="J22" s="20">
        <f t="shared" si="6"/>
        <v>104658</v>
      </c>
      <c r="K22" s="17"/>
      <c r="L22" s="19">
        <v>146522</v>
      </c>
      <c r="M22" s="20">
        <f t="shared" si="7"/>
        <v>146522</v>
      </c>
      <c r="N22" s="20"/>
      <c r="O22" s="19">
        <v>104659</v>
      </c>
      <c r="P22" s="20">
        <f t="shared" si="13"/>
        <v>104659</v>
      </c>
      <c r="Q22" s="21"/>
      <c r="R22" s="22"/>
    </row>
    <row r="23" spans="1:17" ht="51.75">
      <c r="A23" s="39" t="s">
        <v>10</v>
      </c>
      <c r="B23" s="18" t="s">
        <v>30</v>
      </c>
      <c r="C23" s="17">
        <f t="shared" si="9"/>
        <v>1059432</v>
      </c>
      <c r="D23" s="17">
        <f t="shared" si="11"/>
        <v>1059432</v>
      </c>
      <c r="E23" s="17">
        <f t="shared" si="12"/>
        <v>0</v>
      </c>
      <c r="F23" s="19">
        <v>0</v>
      </c>
      <c r="G23" s="20">
        <f t="shared" si="5"/>
        <v>0</v>
      </c>
      <c r="H23" s="20">
        <v>0</v>
      </c>
      <c r="I23" s="19">
        <v>0</v>
      </c>
      <c r="J23" s="20">
        <f t="shared" si="6"/>
        <v>0</v>
      </c>
      <c r="K23" s="17"/>
      <c r="L23" s="19">
        <v>529716</v>
      </c>
      <c r="M23" s="20">
        <f t="shared" si="7"/>
        <v>529716</v>
      </c>
      <c r="N23" s="20"/>
      <c r="O23" s="19">
        <v>529716</v>
      </c>
      <c r="P23" s="20">
        <f t="shared" si="13"/>
        <v>529716</v>
      </c>
      <c r="Q23" s="21"/>
    </row>
    <row r="24" spans="1:17" ht="51.75">
      <c r="A24" s="39" t="s">
        <v>11</v>
      </c>
      <c r="B24" s="18" t="s">
        <v>31</v>
      </c>
      <c r="C24" s="17">
        <f t="shared" si="9"/>
        <v>298374</v>
      </c>
      <c r="D24" s="17">
        <f t="shared" si="11"/>
        <v>298374</v>
      </c>
      <c r="E24" s="17">
        <f t="shared" si="12"/>
        <v>113850.81</v>
      </c>
      <c r="F24" s="19">
        <v>149187</v>
      </c>
      <c r="G24" s="20">
        <f t="shared" si="5"/>
        <v>149187</v>
      </c>
      <c r="H24" s="20">
        <v>113850.81</v>
      </c>
      <c r="I24" s="19">
        <v>149187</v>
      </c>
      <c r="J24" s="20">
        <f t="shared" si="6"/>
        <v>149187</v>
      </c>
      <c r="K24" s="17"/>
      <c r="L24" s="19">
        <v>0</v>
      </c>
      <c r="M24" s="20">
        <f t="shared" si="7"/>
        <v>0</v>
      </c>
      <c r="N24" s="20"/>
      <c r="O24" s="19">
        <v>0</v>
      </c>
      <c r="P24" s="20">
        <f t="shared" si="13"/>
        <v>0</v>
      </c>
      <c r="Q24" s="21"/>
    </row>
    <row r="25" spans="1:17" ht="44.25" customHeight="1">
      <c r="A25" s="39" t="s">
        <v>12</v>
      </c>
      <c r="B25" s="18" t="s">
        <v>57</v>
      </c>
      <c r="C25" s="17">
        <f t="shared" si="9"/>
        <v>174521</v>
      </c>
      <c r="D25" s="17">
        <f t="shared" si="11"/>
        <v>174521</v>
      </c>
      <c r="E25" s="17">
        <f t="shared" si="12"/>
        <v>0</v>
      </c>
      <c r="F25" s="19">
        <v>147672</v>
      </c>
      <c r="G25" s="20">
        <f t="shared" si="5"/>
        <v>147672</v>
      </c>
      <c r="H25" s="20">
        <v>0</v>
      </c>
      <c r="I25" s="19">
        <v>0</v>
      </c>
      <c r="J25" s="20">
        <f t="shared" si="6"/>
        <v>0</v>
      </c>
      <c r="K25" s="17"/>
      <c r="L25" s="19">
        <v>26849</v>
      </c>
      <c r="M25" s="20">
        <f t="shared" si="7"/>
        <v>26849</v>
      </c>
      <c r="N25" s="20"/>
      <c r="O25" s="19">
        <v>0</v>
      </c>
      <c r="P25" s="20">
        <f t="shared" si="13"/>
        <v>0</v>
      </c>
      <c r="Q25" s="21"/>
    </row>
    <row r="26" spans="1:17" ht="42" customHeight="1">
      <c r="A26" s="39" t="s">
        <v>13</v>
      </c>
      <c r="B26" s="18" t="s">
        <v>58</v>
      </c>
      <c r="C26" s="17">
        <f t="shared" si="9"/>
        <v>432450</v>
      </c>
      <c r="D26" s="17">
        <f t="shared" si="11"/>
        <v>432450</v>
      </c>
      <c r="E26" s="17">
        <f t="shared" si="12"/>
        <v>328821.5</v>
      </c>
      <c r="F26" s="19">
        <v>0</v>
      </c>
      <c r="G26" s="20">
        <f t="shared" si="5"/>
        <v>0</v>
      </c>
      <c r="H26" s="20">
        <v>328821.5</v>
      </c>
      <c r="I26" s="19">
        <v>216225</v>
      </c>
      <c r="J26" s="20">
        <f t="shared" si="6"/>
        <v>216225</v>
      </c>
      <c r="K26" s="17"/>
      <c r="L26" s="19">
        <v>216225</v>
      </c>
      <c r="M26" s="20">
        <f>L26+0</f>
        <v>216225</v>
      </c>
      <c r="N26" s="20"/>
      <c r="O26" s="19">
        <v>0</v>
      </c>
      <c r="P26" s="20">
        <f t="shared" si="13"/>
        <v>0</v>
      </c>
      <c r="Q26" s="21"/>
    </row>
    <row r="27" spans="1:17" ht="56.25" customHeight="1">
      <c r="A27" s="39" t="s">
        <v>33</v>
      </c>
      <c r="B27" s="18" t="s">
        <v>59</v>
      </c>
      <c r="C27" s="17">
        <f t="shared" si="9"/>
        <v>174134</v>
      </c>
      <c r="D27" s="17">
        <f t="shared" si="11"/>
        <v>174134</v>
      </c>
      <c r="E27" s="17">
        <f t="shared" si="12"/>
        <v>37688.3</v>
      </c>
      <c r="F27" s="19">
        <v>46496</v>
      </c>
      <c r="G27" s="20">
        <f>F27+0</f>
        <v>46496</v>
      </c>
      <c r="H27" s="17">
        <v>37688.3</v>
      </c>
      <c r="I27" s="19">
        <v>34872</v>
      </c>
      <c r="J27" s="20">
        <f>I27+0</f>
        <v>34872</v>
      </c>
      <c r="K27" s="17"/>
      <c r="L27" s="19">
        <v>60386</v>
      </c>
      <c r="M27" s="20">
        <f>L27+0</f>
        <v>60386</v>
      </c>
      <c r="N27" s="20"/>
      <c r="O27" s="19">
        <v>32380</v>
      </c>
      <c r="P27" s="20">
        <f>O27+0</f>
        <v>32380</v>
      </c>
      <c r="Q27" s="21"/>
    </row>
    <row r="28" spans="1:17" ht="54.75" customHeight="1">
      <c r="A28" s="39" t="s">
        <v>34</v>
      </c>
      <c r="B28" s="18" t="s">
        <v>60</v>
      </c>
      <c r="C28" s="17">
        <f t="shared" si="9"/>
        <v>1537624</v>
      </c>
      <c r="D28" s="17">
        <f t="shared" si="11"/>
        <v>1537624</v>
      </c>
      <c r="E28" s="17">
        <f t="shared" si="12"/>
        <v>2760096</v>
      </c>
      <c r="F28" s="19">
        <v>230644</v>
      </c>
      <c r="G28" s="20">
        <f t="shared" si="5"/>
        <v>230644</v>
      </c>
      <c r="H28" s="17">
        <v>2760096</v>
      </c>
      <c r="I28" s="19">
        <v>461287</v>
      </c>
      <c r="J28" s="20">
        <f t="shared" si="6"/>
        <v>461287</v>
      </c>
      <c r="K28" s="17"/>
      <c r="L28" s="19">
        <v>562770</v>
      </c>
      <c r="M28" s="20">
        <f t="shared" si="7"/>
        <v>562770</v>
      </c>
      <c r="N28" s="17"/>
      <c r="O28" s="19">
        <v>282923</v>
      </c>
      <c r="P28" s="20">
        <f t="shared" si="13"/>
        <v>282923</v>
      </c>
      <c r="Q28" s="51"/>
    </row>
    <row r="29" spans="1:18" ht="34.5">
      <c r="A29" s="39" t="s">
        <v>35</v>
      </c>
      <c r="B29" s="18" t="s">
        <v>32</v>
      </c>
      <c r="C29" s="17">
        <f t="shared" si="9"/>
        <v>135236</v>
      </c>
      <c r="D29" s="17">
        <f t="shared" si="11"/>
        <v>135236</v>
      </c>
      <c r="E29" s="17">
        <f t="shared" si="12"/>
        <v>50825.1</v>
      </c>
      <c r="F29" s="19">
        <v>33809</v>
      </c>
      <c r="G29" s="20">
        <f aca="true" t="shared" si="14" ref="G29:G35">F29+0</f>
        <v>33809</v>
      </c>
      <c r="H29" s="17">
        <v>50825.1</v>
      </c>
      <c r="I29" s="19">
        <v>33809</v>
      </c>
      <c r="J29" s="20">
        <f t="shared" si="6"/>
        <v>33809</v>
      </c>
      <c r="K29" s="17"/>
      <c r="L29" s="19">
        <v>33809</v>
      </c>
      <c r="M29" s="20">
        <f aca="true" t="shared" si="15" ref="M29:M35">L29+0</f>
        <v>33809</v>
      </c>
      <c r="N29" s="17"/>
      <c r="O29" s="19">
        <v>33809</v>
      </c>
      <c r="P29" s="20">
        <f t="shared" si="13"/>
        <v>33809</v>
      </c>
      <c r="Q29" s="21"/>
      <c r="R29" s="22"/>
    </row>
    <row r="30" spans="1:17" ht="42" customHeight="1">
      <c r="A30" s="39" t="s">
        <v>36</v>
      </c>
      <c r="B30" s="18" t="s">
        <v>47</v>
      </c>
      <c r="C30" s="17">
        <f aca="true" t="shared" si="16" ref="C30:C35">F30+I30+L30+O30</f>
        <v>86126</v>
      </c>
      <c r="D30" s="17">
        <f t="shared" si="11"/>
        <v>86126</v>
      </c>
      <c r="E30" s="17">
        <f t="shared" si="12"/>
        <v>6199.51</v>
      </c>
      <c r="F30" s="19">
        <v>18642</v>
      </c>
      <c r="G30" s="20">
        <f t="shared" si="14"/>
        <v>18642</v>
      </c>
      <c r="H30" s="17">
        <v>6199.51</v>
      </c>
      <c r="I30" s="19">
        <v>23505</v>
      </c>
      <c r="J30" s="20">
        <f t="shared" si="6"/>
        <v>23505</v>
      </c>
      <c r="K30" s="17"/>
      <c r="L30" s="19">
        <v>26022</v>
      </c>
      <c r="M30" s="20">
        <f t="shared" si="15"/>
        <v>26022</v>
      </c>
      <c r="N30" s="17"/>
      <c r="O30" s="19">
        <v>17957</v>
      </c>
      <c r="P30" s="20">
        <f t="shared" si="13"/>
        <v>17957</v>
      </c>
      <c r="Q30" s="21"/>
    </row>
    <row r="31" spans="1:18" ht="41.25" customHeight="1">
      <c r="A31" s="39" t="s">
        <v>37</v>
      </c>
      <c r="B31" s="18" t="s">
        <v>70</v>
      </c>
      <c r="C31" s="17">
        <f t="shared" si="16"/>
        <v>170209</v>
      </c>
      <c r="D31" s="17">
        <f t="shared" si="11"/>
        <v>170209</v>
      </c>
      <c r="E31" s="17">
        <f t="shared" si="12"/>
        <v>74689.2</v>
      </c>
      <c r="F31" s="19">
        <v>22289</v>
      </c>
      <c r="G31" s="20">
        <f t="shared" si="14"/>
        <v>22289</v>
      </c>
      <c r="H31" s="17">
        <v>74689.2</v>
      </c>
      <c r="I31" s="19">
        <v>30395</v>
      </c>
      <c r="J31" s="20">
        <f>I31+0</f>
        <v>30395</v>
      </c>
      <c r="K31" s="17"/>
      <c r="L31" s="19">
        <v>62815</v>
      </c>
      <c r="M31" s="20">
        <f t="shared" si="15"/>
        <v>62815</v>
      </c>
      <c r="N31" s="17"/>
      <c r="O31" s="19">
        <v>54710</v>
      </c>
      <c r="P31" s="20">
        <f>O31+0</f>
        <v>54710</v>
      </c>
      <c r="Q31" s="21"/>
      <c r="R31" s="22"/>
    </row>
    <row r="32" spans="1:18" ht="39.75" customHeight="1">
      <c r="A32" s="39" t="s">
        <v>38</v>
      </c>
      <c r="B32" s="18" t="s">
        <v>61</v>
      </c>
      <c r="C32" s="17">
        <f t="shared" si="16"/>
        <v>180422</v>
      </c>
      <c r="D32" s="17">
        <f t="shared" si="11"/>
        <v>180422</v>
      </c>
      <c r="E32" s="17">
        <f t="shared" si="12"/>
        <v>0</v>
      </c>
      <c r="F32" s="19">
        <v>30717</v>
      </c>
      <c r="G32" s="20">
        <f t="shared" si="14"/>
        <v>30717</v>
      </c>
      <c r="H32" s="17">
        <v>0</v>
      </c>
      <c r="I32" s="19">
        <v>61411</v>
      </c>
      <c r="J32" s="20">
        <f>I32+0</f>
        <v>61411</v>
      </c>
      <c r="K32" s="17"/>
      <c r="L32" s="19">
        <v>29810</v>
      </c>
      <c r="M32" s="20">
        <f t="shared" si="15"/>
        <v>29810</v>
      </c>
      <c r="N32" s="17"/>
      <c r="O32" s="19">
        <v>58484</v>
      </c>
      <c r="P32" s="20">
        <f>O32+0</f>
        <v>58484</v>
      </c>
      <c r="Q32" s="21"/>
      <c r="R32" s="22"/>
    </row>
    <row r="33" spans="1:18" ht="43.5" customHeight="1">
      <c r="A33" s="39" t="s">
        <v>40</v>
      </c>
      <c r="B33" s="18" t="s">
        <v>62</v>
      </c>
      <c r="C33" s="17">
        <f t="shared" si="16"/>
        <v>88793</v>
      </c>
      <c r="D33" s="17">
        <f t="shared" si="11"/>
        <v>88793</v>
      </c>
      <c r="E33" s="17">
        <f t="shared" si="12"/>
        <v>46325.69</v>
      </c>
      <c r="F33" s="19">
        <v>88793</v>
      </c>
      <c r="G33" s="20">
        <f t="shared" si="14"/>
        <v>88793</v>
      </c>
      <c r="H33" s="17">
        <v>46325.69</v>
      </c>
      <c r="I33" s="19">
        <v>0</v>
      </c>
      <c r="J33" s="20">
        <f>I33+0</f>
        <v>0</v>
      </c>
      <c r="K33" s="17"/>
      <c r="L33" s="19">
        <v>0</v>
      </c>
      <c r="M33" s="20">
        <f t="shared" si="15"/>
        <v>0</v>
      </c>
      <c r="N33" s="17"/>
      <c r="O33" s="19">
        <v>0</v>
      </c>
      <c r="P33" s="20">
        <f>O33+0</f>
        <v>0</v>
      </c>
      <c r="Q33" s="21"/>
      <c r="R33" s="22"/>
    </row>
    <row r="34" spans="1:18" ht="44.25" customHeight="1">
      <c r="A34" s="39" t="s">
        <v>41</v>
      </c>
      <c r="B34" s="18" t="s">
        <v>63</v>
      </c>
      <c r="C34" s="17">
        <f t="shared" si="16"/>
        <v>721768</v>
      </c>
      <c r="D34" s="17">
        <f t="shared" si="11"/>
        <v>721768</v>
      </c>
      <c r="E34" s="17">
        <f t="shared" si="12"/>
        <v>0</v>
      </c>
      <c r="F34" s="19">
        <v>180442</v>
      </c>
      <c r="G34" s="20">
        <f t="shared" si="14"/>
        <v>180442</v>
      </c>
      <c r="H34" s="17">
        <v>0</v>
      </c>
      <c r="I34" s="19">
        <v>180442</v>
      </c>
      <c r="J34" s="20">
        <f>I34+0</f>
        <v>180442</v>
      </c>
      <c r="K34" s="17"/>
      <c r="L34" s="19">
        <v>180442</v>
      </c>
      <c r="M34" s="20">
        <f t="shared" si="15"/>
        <v>180442</v>
      </c>
      <c r="N34" s="17"/>
      <c r="O34" s="19">
        <v>180442</v>
      </c>
      <c r="P34" s="20">
        <f>O34+0</f>
        <v>180442</v>
      </c>
      <c r="Q34" s="21"/>
      <c r="R34" s="22"/>
    </row>
    <row r="35" spans="1:18" ht="44.25" customHeight="1">
      <c r="A35" s="39" t="s">
        <v>42</v>
      </c>
      <c r="B35" s="18" t="s">
        <v>64</v>
      </c>
      <c r="C35" s="17">
        <f t="shared" si="16"/>
        <v>2083768</v>
      </c>
      <c r="D35" s="17">
        <f t="shared" si="11"/>
        <v>2083768</v>
      </c>
      <c r="E35" s="17">
        <f t="shared" si="12"/>
        <v>0</v>
      </c>
      <c r="F35" s="19">
        <v>200433</v>
      </c>
      <c r="G35" s="20">
        <f t="shared" si="14"/>
        <v>200433</v>
      </c>
      <c r="H35" s="17">
        <v>0</v>
      </c>
      <c r="I35" s="19">
        <v>430942</v>
      </c>
      <c r="J35" s="20">
        <f>I35+0</f>
        <v>430942</v>
      </c>
      <c r="K35" s="17"/>
      <c r="L35" s="19">
        <v>759319</v>
      </c>
      <c r="M35" s="20">
        <f t="shared" si="15"/>
        <v>759319</v>
      </c>
      <c r="N35" s="17"/>
      <c r="O35" s="19">
        <v>693074</v>
      </c>
      <c r="P35" s="20">
        <f>O35+0</f>
        <v>693074</v>
      </c>
      <c r="Q35" s="21"/>
      <c r="R35" s="22"/>
    </row>
    <row r="36" spans="1:17" ht="34.5">
      <c r="A36" s="39" t="s">
        <v>43</v>
      </c>
      <c r="B36" s="18" t="s">
        <v>65</v>
      </c>
      <c r="C36" s="17">
        <f t="shared" si="9"/>
        <v>157647</v>
      </c>
      <c r="D36" s="17">
        <f t="shared" si="11"/>
        <v>157647</v>
      </c>
      <c r="E36" s="17">
        <f t="shared" si="12"/>
        <v>0</v>
      </c>
      <c r="F36" s="19">
        <v>43201</v>
      </c>
      <c r="G36" s="20">
        <f t="shared" si="5"/>
        <v>43201</v>
      </c>
      <c r="H36" s="17">
        <v>0</v>
      </c>
      <c r="I36" s="19">
        <v>56441</v>
      </c>
      <c r="J36" s="20">
        <f t="shared" si="6"/>
        <v>56441</v>
      </c>
      <c r="K36" s="17"/>
      <c r="L36" s="19">
        <v>29005</v>
      </c>
      <c r="M36" s="20">
        <f t="shared" si="7"/>
        <v>29005</v>
      </c>
      <c r="N36" s="17"/>
      <c r="O36" s="19">
        <v>29000</v>
      </c>
      <c r="P36" s="20">
        <f t="shared" si="13"/>
        <v>29000</v>
      </c>
      <c r="Q36" s="21"/>
    </row>
    <row r="37" spans="1:17" ht="56.25" customHeight="1">
      <c r="A37" s="39" t="s">
        <v>44</v>
      </c>
      <c r="B37" s="18" t="s">
        <v>66</v>
      </c>
      <c r="C37" s="17">
        <f t="shared" si="9"/>
        <v>905084</v>
      </c>
      <c r="D37" s="17">
        <f t="shared" si="11"/>
        <v>905084</v>
      </c>
      <c r="E37" s="17">
        <f t="shared" si="12"/>
        <v>0</v>
      </c>
      <c r="F37" s="19">
        <v>226271</v>
      </c>
      <c r="G37" s="20">
        <f t="shared" si="5"/>
        <v>226271</v>
      </c>
      <c r="H37" s="17">
        <v>0</v>
      </c>
      <c r="I37" s="19">
        <v>226271</v>
      </c>
      <c r="J37" s="20">
        <f t="shared" si="6"/>
        <v>226271</v>
      </c>
      <c r="K37" s="17"/>
      <c r="L37" s="19">
        <v>226271</v>
      </c>
      <c r="M37" s="20">
        <f t="shared" si="7"/>
        <v>226271</v>
      </c>
      <c r="N37" s="17"/>
      <c r="O37" s="19">
        <v>226271</v>
      </c>
      <c r="P37" s="20">
        <f t="shared" si="13"/>
        <v>226271</v>
      </c>
      <c r="Q37" s="21"/>
    </row>
    <row r="38" spans="1:17" ht="42" customHeight="1">
      <c r="A38" s="39" t="s">
        <v>71</v>
      </c>
      <c r="B38" s="18" t="s">
        <v>46</v>
      </c>
      <c r="C38" s="17">
        <f t="shared" si="9"/>
        <v>169742</v>
      </c>
      <c r="D38" s="17">
        <f t="shared" si="11"/>
        <v>169742</v>
      </c>
      <c r="E38" s="17">
        <f t="shared" si="12"/>
        <v>0</v>
      </c>
      <c r="F38" s="19">
        <v>65036</v>
      </c>
      <c r="G38" s="20">
        <f t="shared" si="5"/>
        <v>65036</v>
      </c>
      <c r="H38" s="17">
        <v>0</v>
      </c>
      <c r="I38" s="19">
        <v>59552</v>
      </c>
      <c r="J38" s="20">
        <f t="shared" si="6"/>
        <v>59552</v>
      </c>
      <c r="K38" s="17"/>
      <c r="L38" s="19">
        <v>22577</v>
      </c>
      <c r="M38" s="20">
        <f t="shared" si="7"/>
        <v>22577</v>
      </c>
      <c r="N38" s="17"/>
      <c r="O38" s="19">
        <v>22577</v>
      </c>
      <c r="P38" s="20">
        <f t="shared" si="13"/>
        <v>22577</v>
      </c>
      <c r="Q38" s="21"/>
    </row>
    <row r="39" spans="1:17" ht="35.25" customHeight="1">
      <c r="A39" s="39" t="s">
        <v>45</v>
      </c>
      <c r="B39" s="42" t="s">
        <v>85</v>
      </c>
      <c r="C39" s="17">
        <f t="shared" si="9"/>
        <v>0</v>
      </c>
      <c r="D39" s="17">
        <f>G39+J39+M39+P39</f>
        <v>106368.6</v>
      </c>
      <c r="E39" s="17">
        <f t="shared" si="12"/>
        <v>18714.37</v>
      </c>
      <c r="F39" s="19">
        <v>0</v>
      </c>
      <c r="G39" s="19">
        <v>106368.6</v>
      </c>
      <c r="H39" s="17">
        <v>18714.37</v>
      </c>
      <c r="I39" s="19"/>
      <c r="J39" s="20">
        <f t="shared" si="6"/>
        <v>0</v>
      </c>
      <c r="K39" s="17"/>
      <c r="L39" s="19"/>
      <c r="M39" s="20"/>
      <c r="N39" s="17"/>
      <c r="O39" s="19"/>
      <c r="P39" s="20"/>
      <c r="Q39" s="21"/>
    </row>
    <row r="40" spans="1:17" ht="30" customHeight="1">
      <c r="A40" s="52">
        <v>30</v>
      </c>
      <c r="B40" s="42" t="s">
        <v>84</v>
      </c>
      <c r="C40" s="17">
        <f t="shared" si="9"/>
        <v>0</v>
      </c>
      <c r="D40" s="17">
        <f t="shared" si="11"/>
        <v>210735.2</v>
      </c>
      <c r="E40" s="17">
        <f t="shared" si="12"/>
        <v>0</v>
      </c>
      <c r="F40" s="19">
        <v>0</v>
      </c>
      <c r="G40" s="19">
        <v>198577.4</v>
      </c>
      <c r="H40" s="17">
        <v>0</v>
      </c>
      <c r="I40" s="19">
        <v>0</v>
      </c>
      <c r="J40" s="19">
        <f>210735.2-198577.4</f>
        <v>12157.800000000017</v>
      </c>
      <c r="K40" s="52"/>
      <c r="L40" s="20">
        <v>0</v>
      </c>
      <c r="M40" s="20">
        <v>0</v>
      </c>
      <c r="N40" s="52"/>
      <c r="O40" s="20">
        <v>0</v>
      </c>
      <c r="P40" s="20">
        <v>0</v>
      </c>
      <c r="Q40" s="20"/>
    </row>
    <row r="41" spans="1:17" ht="35.25" customHeight="1">
      <c r="A41" s="39" t="s">
        <v>73</v>
      </c>
      <c r="B41" s="42" t="s">
        <v>83</v>
      </c>
      <c r="C41" s="17">
        <f t="shared" si="9"/>
        <v>0</v>
      </c>
      <c r="D41" s="17">
        <f t="shared" si="11"/>
        <v>74568</v>
      </c>
      <c r="E41" s="17">
        <f t="shared" si="12"/>
        <v>0</v>
      </c>
      <c r="F41" s="19">
        <v>0</v>
      </c>
      <c r="G41" s="40">
        <f>F41+0</f>
        <v>0</v>
      </c>
      <c r="H41" s="17">
        <v>0</v>
      </c>
      <c r="I41" s="19">
        <v>0</v>
      </c>
      <c r="J41" s="19">
        <v>33950</v>
      </c>
      <c r="K41" s="17"/>
      <c r="L41" s="19">
        <v>0</v>
      </c>
      <c r="M41" s="19">
        <f>51950-33950</f>
        <v>18000</v>
      </c>
      <c r="N41" s="17"/>
      <c r="O41" s="19">
        <v>0</v>
      </c>
      <c r="P41" s="19">
        <f>74568-51950</f>
        <v>22618</v>
      </c>
      <c r="Q41" s="21"/>
    </row>
    <row r="42" spans="1:17" ht="35.25" customHeight="1">
      <c r="A42" s="39" t="s">
        <v>74</v>
      </c>
      <c r="B42" s="42" t="s">
        <v>81</v>
      </c>
      <c r="C42" s="17">
        <f t="shared" si="9"/>
        <v>0</v>
      </c>
      <c r="D42" s="17">
        <f t="shared" si="11"/>
        <v>1051550.8</v>
      </c>
      <c r="E42" s="17">
        <f t="shared" si="12"/>
        <v>0</v>
      </c>
      <c r="F42" s="19">
        <v>0</v>
      </c>
      <c r="G42" s="40">
        <f>F42+0</f>
        <v>0</v>
      </c>
      <c r="H42" s="17">
        <v>0</v>
      </c>
      <c r="I42" s="19">
        <v>0</v>
      </c>
      <c r="J42" s="19">
        <v>459019.6</v>
      </c>
      <c r="K42" s="17"/>
      <c r="L42" s="19">
        <v>0</v>
      </c>
      <c r="M42" s="19">
        <f>754600.5-459019.6</f>
        <v>295580.9</v>
      </c>
      <c r="N42" s="17"/>
      <c r="O42" s="19">
        <v>0</v>
      </c>
      <c r="P42" s="19">
        <f>1051550.8-754600.5</f>
        <v>296950.30000000005</v>
      </c>
      <c r="Q42" s="21"/>
    </row>
    <row r="43" spans="1:17" ht="35.25" customHeight="1">
      <c r="A43" s="39" t="s">
        <v>75</v>
      </c>
      <c r="B43" s="42" t="s">
        <v>82</v>
      </c>
      <c r="C43" s="17">
        <f t="shared" si="9"/>
        <v>0</v>
      </c>
      <c r="D43" s="17">
        <f t="shared" si="11"/>
        <v>17973.1</v>
      </c>
      <c r="E43" s="17">
        <f t="shared" si="12"/>
        <v>0</v>
      </c>
      <c r="F43" s="19">
        <v>0</v>
      </c>
      <c r="G43" s="19">
        <v>7297.4</v>
      </c>
      <c r="H43" s="17">
        <v>0</v>
      </c>
      <c r="I43" s="19">
        <v>0</v>
      </c>
      <c r="J43" s="19">
        <f>14134.4-7297.4</f>
        <v>6837</v>
      </c>
      <c r="K43" s="17"/>
      <c r="L43" s="19">
        <v>0</v>
      </c>
      <c r="M43" s="19">
        <f>17076.9-14134.4</f>
        <v>2942.500000000002</v>
      </c>
      <c r="N43" s="17"/>
      <c r="O43" s="19">
        <v>0</v>
      </c>
      <c r="P43" s="19">
        <f>17973.1-17076.9</f>
        <v>896.1999999999971</v>
      </c>
      <c r="Q43" s="21"/>
    </row>
    <row r="44" spans="1:17" ht="35.25" customHeight="1">
      <c r="A44" s="39" t="s">
        <v>86</v>
      </c>
      <c r="B44" s="43" t="s">
        <v>88</v>
      </c>
      <c r="C44" s="17">
        <f t="shared" si="9"/>
        <v>0</v>
      </c>
      <c r="D44" s="17">
        <f t="shared" si="11"/>
        <v>150000</v>
      </c>
      <c r="E44" s="17">
        <f t="shared" si="12"/>
        <v>0</v>
      </c>
      <c r="F44" s="19">
        <v>0</v>
      </c>
      <c r="G44" s="19">
        <v>60000</v>
      </c>
      <c r="H44" s="17">
        <v>0</v>
      </c>
      <c r="I44" s="19">
        <v>0</v>
      </c>
      <c r="J44" s="19">
        <f>120000-60000</f>
        <v>60000</v>
      </c>
      <c r="K44" s="17"/>
      <c r="L44" s="19">
        <v>0</v>
      </c>
      <c r="M44" s="19">
        <f>150000-120000</f>
        <v>30000</v>
      </c>
      <c r="N44" s="17"/>
      <c r="O44" s="19">
        <f>150000-150000</f>
        <v>0</v>
      </c>
      <c r="P44" s="20">
        <f>O44+0</f>
        <v>0</v>
      </c>
      <c r="Q44" s="21"/>
    </row>
    <row r="45" spans="1:17" ht="21.75" customHeight="1">
      <c r="A45" s="23"/>
      <c r="B45" s="24" t="s">
        <v>67</v>
      </c>
      <c r="C45" s="25"/>
      <c r="D45" s="25"/>
      <c r="E45" s="24"/>
      <c r="F45" s="26"/>
      <c r="G45" s="26"/>
      <c r="H45" s="26"/>
      <c r="I45" s="26"/>
      <c r="J45" s="26"/>
      <c r="K45" s="26"/>
      <c r="L45" s="26"/>
      <c r="M45" s="26"/>
      <c r="N45" s="26"/>
      <c r="O45" s="27"/>
      <c r="P45" s="28"/>
      <c r="Q45" s="29"/>
    </row>
    <row r="46" spans="1:17" ht="21" thickBot="1">
      <c r="A46" s="30"/>
      <c r="B46" s="31" t="s">
        <v>68</v>
      </c>
      <c r="C46" s="32"/>
      <c r="D46" s="32"/>
      <c r="E46" s="31"/>
      <c r="F46" s="33"/>
      <c r="G46" s="33"/>
      <c r="H46" s="33"/>
      <c r="I46" s="33"/>
      <c r="J46" s="34"/>
      <c r="K46" s="34"/>
      <c r="L46" s="34"/>
      <c r="M46" s="34"/>
      <c r="N46" s="34"/>
      <c r="O46" s="34"/>
      <c r="P46" s="35"/>
      <c r="Q46" s="36"/>
    </row>
    <row r="48" ht="18.75">
      <c r="B48" s="41" t="s">
        <v>76</v>
      </c>
    </row>
    <row r="49" ht="18.75">
      <c r="B49" s="41" t="s">
        <v>79</v>
      </c>
    </row>
    <row r="50" spans="2:4" ht="18.75">
      <c r="B50" s="41" t="s">
        <v>77</v>
      </c>
      <c r="C50" s="37"/>
      <c r="D50" s="37"/>
    </row>
    <row r="51" spans="2:4" ht="18.75">
      <c r="B51" s="41" t="s">
        <v>78</v>
      </c>
      <c r="C51" s="37"/>
      <c r="D51" s="37"/>
    </row>
    <row r="52" spans="2:4" ht="18.75">
      <c r="B52" s="41" t="s">
        <v>80</v>
      </c>
      <c r="C52" s="37"/>
      <c r="D52" s="37"/>
    </row>
    <row r="53" spans="2:4" ht="18.75">
      <c r="B53" s="41" t="s">
        <v>87</v>
      </c>
      <c r="C53" s="37"/>
      <c r="D53" s="37"/>
    </row>
    <row r="57" spans="3:4" ht="18.75">
      <c r="C57" s="37"/>
      <c r="D57" s="37"/>
    </row>
    <row r="58" spans="3:4" ht="18.75">
      <c r="C58" s="37"/>
      <c r="D58" s="37"/>
    </row>
    <row r="59" spans="3:4" ht="18.75">
      <c r="C59" s="37"/>
      <c r="D59" s="37"/>
    </row>
    <row r="60" spans="3:4" ht="18.75">
      <c r="C60" s="37"/>
      <c r="D60" s="37"/>
    </row>
    <row r="61" spans="3:4" ht="18.75">
      <c r="C61" s="37"/>
      <c r="D61" s="37"/>
    </row>
    <row r="62" spans="3:4" ht="18.75">
      <c r="C62" s="37"/>
      <c r="D62" s="37"/>
    </row>
    <row r="63" spans="3:4" ht="18.75">
      <c r="C63" s="37"/>
      <c r="D63" s="37"/>
    </row>
    <row r="70" ht="18.75">
      <c r="E70" s="37"/>
    </row>
  </sheetData>
  <sheetProtection/>
  <mergeCells count="11">
    <mergeCell ref="A10:B10"/>
    <mergeCell ref="B1:O1"/>
    <mergeCell ref="B2:O2"/>
    <mergeCell ref="A4:B5"/>
    <mergeCell ref="C4:E4"/>
    <mergeCell ref="F4:H4"/>
    <mergeCell ref="I4:K4"/>
    <mergeCell ref="L4:N4"/>
    <mergeCell ref="O4:Q4"/>
    <mergeCell ref="A6:B6"/>
    <mergeCell ref="A7:B7"/>
  </mergeCells>
  <printOptions/>
  <pageMargins left="0.75" right="0.16" top="0.29" bottom="0.24" header="0.5" footer="0.5"/>
  <pageSetup horizontalDpi="600" verticalDpi="600" orientation="landscape" scale="2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HGohar</cp:lastModifiedBy>
  <cp:lastPrinted>2014-05-13T07:57:27Z</cp:lastPrinted>
  <dcterms:created xsi:type="dcterms:W3CDTF">1996-10-14T23:33:28Z</dcterms:created>
  <dcterms:modified xsi:type="dcterms:W3CDTF">2014-05-14T10:51:58Z</dcterms:modified>
  <cp:category/>
  <cp:version/>
  <cp:contentType/>
  <cp:contentStatus/>
</cp:coreProperties>
</file>